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Проекты\КОЛЛЕГИЯ\Материалы к Коллегии\2018_05_30\Вопрос 2\Заключение с приложениями\"/>
    </mc:Choice>
  </mc:AlternateContent>
  <bookViews>
    <workbookView xWindow="240" yWindow="330" windowWidth="12120" windowHeight="906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Titles" localSheetId="0">Лист1!$4:$5</definedName>
    <definedName name="_xlnm.Print_Area" localSheetId="0">Лист1!$A$1:$F$65</definedName>
  </definedNames>
  <calcPr calcId="162913"/>
</workbook>
</file>

<file path=xl/calcChain.xml><?xml version="1.0" encoding="utf-8"?>
<calcChain xmlns="http://schemas.openxmlformats.org/spreadsheetml/2006/main">
  <c r="C15" i="1" l="1"/>
  <c r="F50" i="1" l="1"/>
  <c r="F51" i="1"/>
  <c r="F52" i="1"/>
  <c r="F53" i="1"/>
  <c r="G54" i="1"/>
  <c r="C29" i="1"/>
  <c r="D62" i="1"/>
  <c r="C56" i="1"/>
  <c r="F56" i="1" s="1"/>
  <c r="B56" i="1"/>
  <c r="B55" i="1" s="1"/>
  <c r="B54" i="1" s="1"/>
  <c r="F9" i="1"/>
  <c r="F10" i="1"/>
  <c r="F13" i="1"/>
  <c r="F14" i="1"/>
  <c r="F16" i="1"/>
  <c r="F17" i="1"/>
  <c r="F19" i="1"/>
  <c r="F21" i="1"/>
  <c r="F22" i="1"/>
  <c r="F23" i="1"/>
  <c r="F25" i="1"/>
  <c r="F26" i="1"/>
  <c r="F27" i="1"/>
  <c r="F28" i="1"/>
  <c r="F33" i="1"/>
  <c r="F34" i="1"/>
  <c r="F35" i="1"/>
  <c r="F36" i="1"/>
  <c r="F37" i="1"/>
  <c r="F38" i="1"/>
  <c r="F40" i="1"/>
  <c r="F41" i="1"/>
  <c r="F42" i="1"/>
  <c r="F43" i="1"/>
  <c r="F45" i="1"/>
  <c r="F46" i="1"/>
  <c r="F47" i="1"/>
  <c r="F48" i="1"/>
  <c r="F49" i="1"/>
  <c r="F57" i="1"/>
  <c r="F58" i="1"/>
  <c r="F59" i="1"/>
  <c r="F60" i="1"/>
  <c r="F61" i="1"/>
  <c r="F62" i="1"/>
  <c r="F63" i="1"/>
  <c r="F64" i="1"/>
  <c r="C44" i="1"/>
  <c r="B44" i="1"/>
  <c r="C39" i="1"/>
  <c r="B39" i="1"/>
  <c r="C30" i="1"/>
  <c r="C24" i="1"/>
  <c r="B24" i="1"/>
  <c r="D12" i="1"/>
  <c r="D13" i="1"/>
  <c r="D14" i="1"/>
  <c r="D16" i="1"/>
  <c r="D19" i="1"/>
  <c r="D21" i="1"/>
  <c r="D22" i="1"/>
  <c r="D23" i="1"/>
  <c r="D25" i="1"/>
  <c r="D26" i="1"/>
  <c r="D27" i="1"/>
  <c r="D31" i="1"/>
  <c r="D32" i="1"/>
  <c r="D33" i="1"/>
  <c r="D34" i="1"/>
  <c r="D35" i="1"/>
  <c r="D36" i="1"/>
  <c r="D37" i="1"/>
  <c r="D38" i="1"/>
  <c r="D40" i="1"/>
  <c r="D41" i="1"/>
  <c r="D42" i="1"/>
  <c r="D43" i="1"/>
  <c r="D45" i="1"/>
  <c r="D46" i="1"/>
  <c r="D47" i="1"/>
  <c r="D48" i="1"/>
  <c r="D50" i="1"/>
  <c r="D51" i="1"/>
  <c r="D52" i="1"/>
  <c r="D53" i="1"/>
  <c r="D57" i="1"/>
  <c r="D58" i="1"/>
  <c r="D59" i="1"/>
  <c r="D60" i="1"/>
  <c r="D61" i="1"/>
  <c r="D44" i="1" l="1"/>
  <c r="C55" i="1"/>
  <c r="D56" i="1"/>
  <c r="D39" i="1"/>
  <c r="D24" i="1"/>
  <c r="F55" i="1" l="1"/>
  <c r="C54" i="1"/>
  <c r="D55" i="1"/>
  <c r="B30" i="1"/>
  <c r="C20" i="1"/>
  <c r="B20" i="1"/>
  <c r="B18" i="1" s="1"/>
  <c r="B15" i="1"/>
  <c r="D15" i="1" s="1"/>
  <c r="C11" i="1"/>
  <c r="B11" i="1"/>
  <c r="D9" i="1"/>
  <c r="D10" i="1"/>
  <c r="C8" i="1"/>
  <c r="B8" i="1"/>
  <c r="G44" i="1"/>
  <c r="F44" i="1" s="1"/>
  <c r="G39" i="1"/>
  <c r="F39" i="1" s="1"/>
  <c r="G30" i="1"/>
  <c r="G24" i="1"/>
  <c r="F24" i="1" s="1"/>
  <c r="G20" i="1"/>
  <c r="G18" i="1" s="1"/>
  <c r="G15" i="1"/>
  <c r="F15" i="1" s="1"/>
  <c r="G12" i="1"/>
  <c r="F12" i="1" s="1"/>
  <c r="G11" i="1"/>
  <c r="G8" i="1"/>
  <c r="F54" i="1" l="1"/>
  <c r="D54" i="1"/>
  <c r="B7" i="1"/>
  <c r="F8" i="1"/>
  <c r="F11" i="1"/>
  <c r="D11" i="1"/>
  <c r="G7" i="1"/>
  <c r="D8" i="1"/>
  <c r="D20" i="1"/>
  <c r="F20" i="1"/>
  <c r="C18" i="1"/>
  <c r="C7" i="1" s="1"/>
  <c r="G29" i="1"/>
  <c r="F29" i="1" s="1"/>
  <c r="F30" i="1"/>
  <c r="B29" i="1"/>
  <c r="D29" i="1" s="1"/>
  <c r="D30" i="1"/>
  <c r="I66" i="1"/>
  <c r="C6" i="1" l="1"/>
  <c r="D7" i="1"/>
  <c r="F7" i="1"/>
  <c r="G6" i="1"/>
  <c r="G65" i="1" s="1"/>
  <c r="F18" i="1"/>
  <c r="D18" i="1"/>
  <c r="B6" i="1"/>
  <c r="C65" i="1" l="1"/>
  <c r="F6" i="1"/>
  <c r="D6" i="1"/>
  <c r="B65" i="1"/>
  <c r="D65" i="1" l="1"/>
  <c r="E22" i="1"/>
  <c r="E26" i="1"/>
  <c r="E34" i="1"/>
  <c r="E38" i="1"/>
  <c r="E42" i="1"/>
  <c r="E46" i="1"/>
  <c r="E50" i="1"/>
  <c r="E58" i="1"/>
  <c r="E62" i="1"/>
  <c r="E21" i="1"/>
  <c r="E61" i="1"/>
  <c r="E19" i="1"/>
  <c r="E23" i="1"/>
  <c r="E27" i="1"/>
  <c r="E31" i="1"/>
  <c r="E35" i="1"/>
  <c r="E43" i="1"/>
  <c r="E47" i="1"/>
  <c r="E51" i="1"/>
  <c r="E59" i="1"/>
  <c r="E63" i="1"/>
  <c r="E12" i="1"/>
  <c r="E37" i="1"/>
  <c r="E45" i="1"/>
  <c r="E53" i="1"/>
  <c r="E65" i="1"/>
  <c r="E14" i="1"/>
  <c r="E16" i="1"/>
  <c r="E28" i="1"/>
  <c r="E32" i="1"/>
  <c r="E36" i="1"/>
  <c r="E40" i="1"/>
  <c r="E48" i="1"/>
  <c r="E52" i="1"/>
  <c r="E60" i="1"/>
  <c r="E64" i="1"/>
  <c r="E9" i="1"/>
  <c r="E13" i="1"/>
  <c r="E17" i="1"/>
  <c r="E25" i="1"/>
  <c r="E33" i="1"/>
  <c r="E41" i="1"/>
  <c r="E49" i="1"/>
  <c r="E57" i="1"/>
  <c r="E10" i="1"/>
  <c r="E29" i="1"/>
  <c r="E24" i="1"/>
  <c r="E44" i="1"/>
  <c r="E56" i="1"/>
  <c r="E30" i="1"/>
  <c r="E39" i="1"/>
  <c r="E15" i="1"/>
  <c r="E55" i="1"/>
  <c r="E8" i="1"/>
  <c r="E54" i="1"/>
  <c r="E20" i="1"/>
  <c r="E11" i="1"/>
  <c r="E7" i="1"/>
  <c r="E18" i="1"/>
  <c r="E6" i="1"/>
  <c r="F65" i="1"/>
</calcChain>
</file>

<file path=xl/sharedStrings.xml><?xml version="1.0" encoding="utf-8"?>
<sst xmlns="http://schemas.openxmlformats.org/spreadsheetml/2006/main" count="69" uniqueCount="69">
  <si>
    <t>ДОХОДЫ</t>
  </si>
  <si>
    <t>НАЛОГ НА ПРИБЫЛЬ, ДОХОДЫ</t>
  </si>
  <si>
    <t>Налог на прибыль организаций</t>
  </si>
  <si>
    <t>Налог на доходы физических лиц</t>
  </si>
  <si>
    <t>НАЛОГИ НА ТОВАРЫ (РАБОТЫ, УСЛУГИ), РЕАЛИЗУЕМЫЕ НА ТЕРРИТОРИИ РФ</t>
  </si>
  <si>
    <t>НАЛОГИ НА СОВОКУПНЫЙ ДОХОД</t>
  </si>
  <si>
    <t>Единый сельхозяйственный налог</t>
  </si>
  <si>
    <t>НАЛОГИ НА ИМУЩЕСТВО</t>
  </si>
  <si>
    <t>Налог на имущество организаций</t>
  </si>
  <si>
    <t>Транспортный налог</t>
  </si>
  <si>
    <t>Налог на игорный бизнес</t>
  </si>
  <si>
    <t>НАЛОГИ, СБОРЫ И РЕГУЛЯРНЫЕ ПЛАТЕЖИ ЗА ПОЛЬЗОВАНИЕ ПРИРОДНЫМИ РЕСУРСАМИ</t>
  </si>
  <si>
    <t>Налог на добычу полезных ископаемых</t>
  </si>
  <si>
    <t>ЗАДОЛЖЕННОСТЬ И ПЕРЕРАСЧЕТЫ ПО ОТМЕНЕННЫМ НАЛОГАМ, СБОРАМ И ИНЫМ ОБЯЗАТЕЛЬНЫМ ПЛАТЕЖАМ</t>
  </si>
  <si>
    <t>Проценты, полученные от предоставления бюджетных кредитов внутри страны</t>
  </si>
  <si>
    <t>Платежи от государственных и муниципальных  унитарных предприятий</t>
  </si>
  <si>
    <t>Прочие 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</si>
  <si>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</si>
  <si>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</si>
  <si>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</si>
  <si>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ШТРАФЫ, САНКЦИИ, ВОЗМЕЩЕНИЕ УЩЕРБА</t>
  </si>
  <si>
    <t>ПРОЧИЕ НЕНАЛОГОВЫЕ ДОХОДЫ</t>
  </si>
  <si>
    <t>БЕЗВОЗМЕЗДНЫЕ ПОСТУПЛЕНИЯ</t>
  </si>
  <si>
    <t>Дотации от других бюджетов бюджетной системы РФ</t>
  </si>
  <si>
    <t>Субсидии от других бюджетов бюджетной системы РФ</t>
  </si>
  <si>
    <t>Прочие безвозмездные поступления от других бюджетов бюджетной системы</t>
  </si>
  <si>
    <t>В С Е Г О  Д О Х О Д О В</t>
  </si>
  <si>
    <t>Иные межбюджетные трансферты</t>
  </si>
  <si>
    <t>Невыясненные поступления, зачисляемые в бюджеты субъектов РФ</t>
  </si>
  <si>
    <t>Декларационный платеж, уплачиваемый при упрощенном декларировании доходов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</si>
  <si>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</si>
  <si>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</si>
  <si>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АДМИНИСТРАТИВНЫЕ ПЛАТЕЖИ И СБОРЫ</t>
  </si>
  <si>
    <t>НАЛОГОВЫЕ ДОХОДЫ</t>
  </si>
  <si>
    <t>НЕНАЛОГОВЫЕ ДОХОДЫ</t>
  </si>
  <si>
    <t>Приложение 1</t>
  </si>
  <si>
    <t>Платежи при пользовании недрами</t>
  </si>
  <si>
    <t>НАЛОГОВЫЕ И НЕНАЛОГОВЫЕ ДОХОДЫ</t>
  </si>
  <si>
    <t>Транспортный налог с организаций</t>
  </si>
  <si>
    <t>Транспортный налог с физических лиц</t>
  </si>
  <si>
    <t>Доходы от реализации имущества, находящего-ся в государственной и муниципальной соб-ти</t>
  </si>
  <si>
    <t>Плата за использование лесов</t>
  </si>
  <si>
    <t>ГОСУДАРСТВЕННАЯ ПОШЛИНА</t>
  </si>
  <si>
    <t>Возврат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</si>
  <si>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РФ от возврата остатков субсидий, субвенций и иных межбюджетных трансфертов, имеющих целевое назначение, прошлых лет</t>
  </si>
  <si>
    <t xml:space="preserve">     -арендная плата за земельные участки, гос. собствен. на которые не разграничена, и поступления от продажи права на закл. договоров ар-ды указанных земельн. уч-ков</t>
  </si>
  <si>
    <t>Субвенции от других бюджетов бюджетной системы РФ</t>
  </si>
  <si>
    <t>Удельный вес в общем объеме доходов,   %</t>
  </si>
  <si>
    <t xml:space="preserve">Акцизы по подакцизным товарам, в том числе: </t>
  </si>
  <si>
    <t xml:space="preserve"> -акцизы на  спиртосодержащую продукцию</t>
  </si>
  <si>
    <t xml:space="preserve"> -акцизы на нефтепродукты</t>
  </si>
  <si>
    <t>Доходы от сдачи в аренду имущества, составляющего государственную казну</t>
  </si>
  <si>
    <t>Единый налог, взимаемый в связи с примене-нием упрощенной системы налогообложения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</si>
  <si>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</si>
  <si>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 за земли после разграничения гос. собственности на землю и поступления от продажи права на заключение договоров аренды</t>
  </si>
  <si>
    <t>Сборы за пользование объектами животного мира и за пользование объектами водных биологических ресурсов</t>
  </si>
  <si>
    <t>Доходы от сдачи в аренду имущества, находящегося в оперативном управлении органов государственной власти субъектов РФ</t>
  </si>
  <si>
    <t>Процент исполне-ния, %</t>
  </si>
  <si>
    <t xml:space="preserve"> Безвозмездные поступления от других бюджетов бюджетной системы РФ</t>
  </si>
  <si>
    <t>Дотации на выравнивание бюджетной обеспеченности</t>
  </si>
  <si>
    <t>Доходы в виде прибыли, приходящейся на доли в уставных (складочных) капиталах хозяйственных товариществ и обществ, или дивиденды по акциям, принадлежащим субъектам РФ</t>
  </si>
  <si>
    <t>Доходы от продажи земельных участков, находящихся в государственной и муниципальной собственности</t>
  </si>
  <si>
    <t>(тыс. рублей)</t>
  </si>
  <si>
    <t>Темп роста к соотв. периоду 2017 года, %</t>
  </si>
  <si>
    <t>Исполнение доходной части областного бюджета за 1 квартал 2018 года</t>
  </si>
  <si>
    <t>Дотации бюджетам субъектов РФ на частичную компенсацию дополнительных расходов на повышение оплаты труда работников бюджетной сферы и иные цели</t>
  </si>
  <si>
    <t>Прогноз доходов 
на 2018 год</t>
  </si>
  <si>
    <t>Кассовое исполнение
за 1 квартал 2018 года</t>
  </si>
  <si>
    <t>ДОХОДЫ ОТ ПРОДАЖИ МАТЕРИАЛЬНЫХ И НЕМАТЕРИАЛЬНЫХ АКТИВОВ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</si>
</sst>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33" x14ac:knownFonts="1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color indexed="10"/>
      <name val="Arial Cyr"/>
      <charset val="204"/>
    </font>
    <font>
      <b/>
      <sz val="10"/>
      <color indexed="10"/>
      <name val="Arial Cyr"/>
      <charset val="204"/>
    </font>
    <font>
      <i/>
      <sz val="10"/>
      <name val="Arial Cyr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Arial Cyr"/>
      <charset val="204"/>
    </font>
    <font>
      <b/>
      <sz val="9"/>
      <name val="Arial Cyr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9"/>
      <name val="Arial Cyr"/>
      <charset val="204"/>
    </font>
    <font>
      <i/>
      <sz val="10"/>
      <color indexed="9"/>
      <name val="Arial Cyr"/>
      <charset val="204"/>
    </font>
    <font>
      <b/>
      <sz val="9"/>
      <color indexed="9"/>
      <name val="Arial Cyr"/>
      <charset val="204"/>
    </font>
    <font>
      <sz val="10"/>
      <color theme="0"/>
      <name val="Arial Cyr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name val="Arial Cyr"/>
      <charset val="204"/>
    </font>
    <font>
      <b/>
      <sz val="11"/>
      <name val="Arial Cyr"/>
      <charset val="204"/>
    </font>
    <font>
      <b/>
      <sz val="9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1"/>
      <color theme="0"/>
      <name val="Times New Roman"/>
      <family val="1"/>
      <charset val="204"/>
    </font>
    <font>
      <i/>
      <sz val="11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" fontId="25" fillId="0" borderId="5">
      <alignment horizontal="right"/>
    </xf>
  </cellStyleXfs>
  <cellXfs count="100">
    <xf numFmtId="0" fontId="0" fillId="0" borderId="0" xfId="0"/>
    <xf numFmtId="164" fontId="0" fillId="0" borderId="0" xfId="0" applyNumberFormat="1" applyAlignment="1">
      <alignment horizontal="center"/>
    </xf>
    <xf numFmtId="164" fontId="3" fillId="0" borderId="0" xfId="0" applyNumberFormat="1" applyFont="1" applyAlignment="1">
      <alignment horizontal="center"/>
    </xf>
    <xf numFmtId="1" fontId="0" fillId="0" borderId="0" xfId="0" applyNumberFormat="1"/>
    <xf numFmtId="0" fontId="7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164" fontId="10" fillId="0" borderId="0" xfId="0" applyNumberFormat="1" applyFont="1" applyAlignment="1">
      <alignment horizontal="center"/>
    </xf>
    <xf numFmtId="164" fontId="10" fillId="0" borderId="0" xfId="0" applyNumberFormat="1" applyFont="1"/>
    <xf numFmtId="0" fontId="13" fillId="0" borderId="2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13" fillId="0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wrapText="1"/>
    </xf>
    <xf numFmtId="0" fontId="17" fillId="0" borderId="0" xfId="0" applyFont="1"/>
    <xf numFmtId="164" fontId="17" fillId="0" borderId="0" xfId="0" applyNumberFormat="1" applyFont="1"/>
    <xf numFmtId="0" fontId="0" fillId="0" borderId="0" xfId="0" applyFont="1"/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164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 vertical="center"/>
    </xf>
    <xf numFmtId="164" fontId="8" fillId="0" borderId="0" xfId="0" applyNumberFormat="1" applyFont="1" applyFill="1" applyAlignment="1"/>
    <xf numFmtId="0" fontId="2" fillId="0" borderId="0" xfId="0" applyFont="1" applyAlignment="1"/>
    <xf numFmtId="0" fontId="5" fillId="0" borderId="0" xfId="0" applyFont="1" applyBorder="1"/>
    <xf numFmtId="164" fontId="14" fillId="0" borderId="0" xfId="0" applyNumberFormat="1" applyFont="1" applyBorder="1"/>
    <xf numFmtId="164" fontId="14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4" fillId="0" borderId="0" xfId="0" applyFont="1" applyBorder="1"/>
    <xf numFmtId="0" fontId="18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/>
    <xf numFmtId="164" fontId="16" fillId="0" borderId="0" xfId="0" applyNumberFormat="1" applyFont="1" applyBorder="1" applyAlignment="1">
      <alignment horizontal="center"/>
    </xf>
    <xf numFmtId="164" fontId="15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4" fillId="0" borderId="0" xfId="0" applyFont="1" applyBorder="1"/>
    <xf numFmtId="164" fontId="4" fillId="0" borderId="0" xfId="0" applyNumberFormat="1" applyFont="1" applyBorder="1"/>
    <xf numFmtId="165" fontId="21" fillId="0" borderId="2" xfId="0" applyNumberFormat="1" applyFont="1" applyFill="1" applyBorder="1" applyAlignment="1">
      <alignment horizontal="center" vertical="center"/>
    </xf>
    <xf numFmtId="165" fontId="21" fillId="0" borderId="2" xfId="0" applyNumberFormat="1" applyFont="1" applyBorder="1" applyAlignment="1">
      <alignment horizontal="center" vertical="center"/>
    </xf>
    <xf numFmtId="165" fontId="21" fillId="0" borderId="1" xfId="0" applyNumberFormat="1" applyFont="1" applyFill="1" applyBorder="1" applyAlignment="1">
      <alignment horizontal="center" vertical="center"/>
    </xf>
    <xf numFmtId="165" fontId="22" fillId="0" borderId="2" xfId="0" applyNumberFormat="1" applyFont="1" applyBorder="1" applyAlignment="1">
      <alignment horizontal="center" vertical="center"/>
    </xf>
    <xf numFmtId="165" fontId="22" fillId="0" borderId="1" xfId="0" applyNumberFormat="1" applyFont="1" applyFill="1" applyBorder="1" applyAlignment="1">
      <alignment horizontal="center" vertical="center"/>
    </xf>
    <xf numFmtId="165" fontId="22" fillId="0" borderId="2" xfId="0" applyNumberFormat="1" applyFont="1" applyFill="1" applyBorder="1" applyAlignment="1">
      <alignment horizontal="center" vertical="center"/>
    </xf>
    <xf numFmtId="165" fontId="21" fillId="0" borderId="1" xfId="0" applyNumberFormat="1" applyFont="1" applyBorder="1" applyAlignment="1">
      <alignment horizontal="center" vertical="center"/>
    </xf>
    <xf numFmtId="165" fontId="22" fillId="0" borderId="1" xfId="0" applyNumberFormat="1" applyFont="1" applyBorder="1" applyAlignment="1">
      <alignment horizontal="center" vertical="center"/>
    </xf>
    <xf numFmtId="165" fontId="23" fillId="0" borderId="1" xfId="0" applyNumberFormat="1" applyFont="1" applyBorder="1" applyAlignment="1">
      <alignment horizontal="center" vertical="center"/>
    </xf>
    <xf numFmtId="165" fontId="23" fillId="0" borderId="1" xfId="0" applyNumberFormat="1" applyFont="1" applyFill="1" applyBorder="1" applyAlignment="1">
      <alignment horizontal="center" vertical="center"/>
    </xf>
    <xf numFmtId="165" fontId="23" fillId="0" borderId="2" xfId="0" applyNumberFormat="1" applyFont="1" applyBorder="1" applyAlignment="1">
      <alignment horizontal="center" vertical="center"/>
    </xf>
    <xf numFmtId="165" fontId="22" fillId="0" borderId="1" xfId="0" applyNumberFormat="1" applyFont="1" applyFill="1" applyBorder="1" applyAlignment="1">
      <alignment horizontal="center" vertical="center" wrapText="1"/>
    </xf>
    <xf numFmtId="165" fontId="23" fillId="0" borderId="1" xfId="0" applyNumberFormat="1" applyFont="1" applyFill="1" applyBorder="1" applyAlignment="1">
      <alignment horizontal="center" vertical="center" wrapText="1"/>
    </xf>
    <xf numFmtId="165" fontId="21" fillId="0" borderId="2" xfId="0" applyNumberFormat="1" applyFont="1" applyFill="1" applyBorder="1" applyAlignment="1">
      <alignment horizontal="center" vertical="center" wrapText="1"/>
    </xf>
    <xf numFmtId="165" fontId="24" fillId="0" borderId="1" xfId="0" applyNumberFormat="1" applyFont="1" applyFill="1" applyBorder="1" applyAlignment="1">
      <alignment horizontal="center" vertical="center"/>
    </xf>
    <xf numFmtId="165" fontId="22" fillId="0" borderId="2" xfId="0" applyNumberFormat="1" applyFont="1" applyFill="1" applyBorder="1" applyAlignment="1">
      <alignment horizontal="center" vertical="center" wrapText="1"/>
    </xf>
    <xf numFmtId="165" fontId="21" fillId="0" borderId="1" xfId="0" applyNumberFormat="1" applyFont="1" applyFill="1" applyBorder="1" applyAlignment="1">
      <alignment horizontal="center" vertical="center" wrapText="1"/>
    </xf>
    <xf numFmtId="165" fontId="21" fillId="0" borderId="1" xfId="0" applyNumberFormat="1" applyFont="1" applyFill="1" applyBorder="1" applyAlignment="1">
      <alignment horizontal="center" vertical="center" shrinkToFit="1"/>
    </xf>
    <xf numFmtId="0" fontId="13" fillId="0" borderId="2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165" fontId="26" fillId="0" borderId="1" xfId="0" applyNumberFormat="1" applyFont="1" applyBorder="1" applyAlignment="1">
      <alignment horizontal="center" vertical="center"/>
    </xf>
    <xf numFmtId="165" fontId="22" fillId="0" borderId="0" xfId="0" applyNumberFormat="1" applyFont="1" applyBorder="1" applyAlignment="1">
      <alignment horizontal="center" vertical="center"/>
    </xf>
    <xf numFmtId="0" fontId="27" fillId="0" borderId="0" xfId="0" applyFont="1"/>
    <xf numFmtId="0" fontId="22" fillId="0" borderId="0" xfId="0" applyFont="1" applyFill="1" applyBorder="1" applyAlignment="1">
      <alignment horizontal="left" vertical="top" wrapText="1"/>
    </xf>
    <xf numFmtId="0" fontId="27" fillId="0" borderId="0" xfId="0" applyFont="1" applyBorder="1"/>
    <xf numFmtId="164" fontId="21" fillId="0" borderId="0" xfId="0" applyNumberFormat="1" applyFont="1" applyFill="1" applyBorder="1" applyAlignment="1">
      <alignment horizontal="center" vertical="center"/>
    </xf>
    <xf numFmtId="164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64" fontId="23" fillId="0" borderId="0" xfId="0" applyNumberFormat="1" applyFont="1" applyFill="1" applyBorder="1" applyAlignment="1">
      <alignment horizontal="center" vertical="center"/>
    </xf>
    <xf numFmtId="0" fontId="28" fillId="0" borderId="0" xfId="0" applyFont="1"/>
    <xf numFmtId="0" fontId="23" fillId="0" borderId="0" xfId="0" applyFont="1" applyFill="1" applyBorder="1" applyAlignment="1">
      <alignment horizontal="center" vertical="center"/>
    </xf>
    <xf numFmtId="165" fontId="27" fillId="0" borderId="0" xfId="0" applyNumberFormat="1" applyFont="1"/>
    <xf numFmtId="165" fontId="22" fillId="0" borderId="0" xfId="0" applyNumberFormat="1" applyFont="1" applyFill="1" applyBorder="1" applyAlignment="1">
      <alignment horizontal="center" vertical="center"/>
    </xf>
    <xf numFmtId="165" fontId="17" fillId="0" borderId="0" xfId="0" applyNumberFormat="1" applyFont="1" applyBorder="1"/>
    <xf numFmtId="165" fontId="29" fillId="0" borderId="0" xfId="0" applyNumberFormat="1" applyFont="1" applyBorder="1" applyAlignment="1">
      <alignment horizontal="center" vertical="center" wrapText="1"/>
    </xf>
    <xf numFmtId="164" fontId="18" fillId="0" borderId="0" xfId="0" applyNumberFormat="1" applyFont="1" applyBorder="1" applyAlignment="1">
      <alignment horizontal="center"/>
    </xf>
    <xf numFmtId="165" fontId="30" fillId="0" borderId="0" xfId="0" applyNumberFormat="1" applyFont="1" applyFill="1" applyBorder="1" applyAlignment="1">
      <alignment horizontal="center" vertical="center"/>
    </xf>
    <xf numFmtId="165" fontId="30" fillId="0" borderId="0" xfId="0" applyNumberFormat="1" applyFont="1" applyBorder="1" applyAlignment="1">
      <alignment horizontal="center" vertical="center"/>
    </xf>
    <xf numFmtId="165" fontId="31" fillId="0" borderId="0" xfId="0" applyNumberFormat="1" applyFont="1" applyFill="1" applyBorder="1" applyAlignment="1">
      <alignment horizontal="center" vertical="center"/>
    </xf>
    <xf numFmtId="165" fontId="31" fillId="0" borderId="0" xfId="0" applyNumberFormat="1" applyFont="1" applyBorder="1" applyAlignment="1">
      <alignment horizontal="center" vertical="center"/>
    </xf>
    <xf numFmtId="165" fontId="32" fillId="0" borderId="0" xfId="0" applyNumberFormat="1" applyFont="1" applyFill="1" applyBorder="1" applyAlignment="1">
      <alignment horizontal="center" vertical="center"/>
    </xf>
    <xf numFmtId="165" fontId="30" fillId="0" borderId="0" xfId="0" applyNumberFormat="1" applyFont="1" applyFill="1" applyBorder="1" applyAlignment="1">
      <alignment horizontal="center" vertical="center" wrapText="1"/>
    </xf>
    <xf numFmtId="165" fontId="30" fillId="0" borderId="0" xfId="0" applyNumberFormat="1" applyFont="1" applyFill="1" applyBorder="1" applyAlignment="1">
      <alignment horizontal="center" vertical="center" shrinkToFit="1"/>
    </xf>
    <xf numFmtId="0" fontId="0" fillId="0" borderId="0" xfId="0" applyBorder="1" applyAlignment="1">
      <alignment horizontal="right"/>
    </xf>
    <xf numFmtId="0" fontId="4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7" fillId="0" borderId="4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2">
    <cellStyle name="xl56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view="pageBreakPreview" topLeftCell="A43" zoomScaleNormal="120" zoomScaleSheetLayoutView="100" workbookViewId="0">
      <selection activeCell="B60" sqref="B60"/>
    </sheetView>
  </sheetViews>
  <sheetFormatPr defaultRowHeight="14.25" x14ac:dyDescent="0.2"/>
  <cols>
    <col min="1" max="1" width="40" style="4" customWidth="1"/>
    <col min="2" max="2" width="12.7109375" style="21" customWidth="1"/>
    <col min="3" max="3" width="14" style="23" customWidth="1"/>
    <col min="4" max="4" width="8.140625" style="23" customWidth="1"/>
    <col min="5" max="5" width="10.140625" style="30" customWidth="1"/>
    <col min="6" max="6" width="9.85546875" style="18" customWidth="1"/>
    <col min="7" max="7" width="13.7109375" style="78" hidden="1" customWidth="1"/>
    <col min="8" max="8" width="17.5703125" style="27" hidden="1" customWidth="1"/>
    <col min="9" max="9" width="12" style="27" hidden="1" customWidth="1"/>
    <col min="10" max="10" width="11.5703125" style="27" bestFit="1" customWidth="1"/>
    <col min="11" max="11" width="13.140625" style="67" customWidth="1"/>
    <col min="12" max="12" width="9.5703125" bestFit="1" customWidth="1"/>
  </cols>
  <sheetData>
    <row r="1" spans="1:48" x14ac:dyDescent="0.2">
      <c r="C1" s="22"/>
      <c r="D1" s="90" t="s">
        <v>35</v>
      </c>
      <c r="E1" s="90"/>
      <c r="F1" s="90"/>
      <c r="G1" s="88"/>
      <c r="H1" s="88"/>
      <c r="I1" s="88"/>
      <c r="J1" s="88"/>
    </row>
    <row r="2" spans="1:48" ht="24" customHeight="1" x14ac:dyDescent="0.2">
      <c r="A2" s="92" t="s">
        <v>64</v>
      </c>
      <c r="B2" s="92"/>
      <c r="C2" s="92"/>
      <c r="D2" s="92"/>
      <c r="E2" s="92"/>
      <c r="F2" s="92"/>
      <c r="H2" s="89"/>
      <c r="I2" s="89"/>
      <c r="J2" s="89"/>
      <c r="K2" s="68"/>
    </row>
    <row r="3" spans="1:48" ht="15" customHeight="1" x14ac:dyDescent="0.2">
      <c r="A3" s="91" t="s">
        <v>62</v>
      </c>
      <c r="B3" s="91"/>
      <c r="C3" s="91"/>
      <c r="D3" s="91"/>
      <c r="E3" s="91"/>
      <c r="F3" s="91"/>
      <c r="H3" s="89"/>
      <c r="I3" s="89"/>
      <c r="J3" s="89"/>
      <c r="K3" s="68"/>
    </row>
    <row r="4" spans="1:48" ht="22.5" customHeight="1" x14ac:dyDescent="0.2">
      <c r="A4" s="93" t="s">
        <v>0</v>
      </c>
      <c r="B4" s="98" t="s">
        <v>66</v>
      </c>
      <c r="C4" s="98" t="s">
        <v>67</v>
      </c>
      <c r="D4" s="98" t="s">
        <v>57</v>
      </c>
      <c r="E4" s="96" t="s">
        <v>47</v>
      </c>
      <c r="F4" s="95" t="s">
        <v>63</v>
      </c>
      <c r="H4" s="31"/>
    </row>
    <row r="5" spans="1:48" ht="38.25" customHeight="1" x14ac:dyDescent="0.2">
      <c r="A5" s="94"/>
      <c r="B5" s="99"/>
      <c r="C5" s="99"/>
      <c r="D5" s="99"/>
      <c r="E5" s="97"/>
      <c r="F5" s="95"/>
      <c r="G5" s="79"/>
      <c r="H5" s="28"/>
      <c r="K5" s="69"/>
      <c r="L5" s="28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</row>
    <row r="6" spans="1:48" x14ac:dyDescent="0.2">
      <c r="A6" s="9" t="s">
        <v>37</v>
      </c>
      <c r="B6" s="45">
        <f>B7+B29</f>
        <v>24794658.399999999</v>
      </c>
      <c r="C6" s="45">
        <f>C7+C29</f>
        <v>5654936.0999999996</v>
      </c>
      <c r="D6" s="45">
        <f>C6/B6*100</f>
        <v>22.807074043012427</v>
      </c>
      <c r="E6" s="46">
        <f>C6/$C$65*100</f>
        <v>54.015772783881168</v>
      </c>
      <c r="F6" s="47">
        <f>C6/G6*100</f>
        <v>101.49416716929731</v>
      </c>
      <c r="G6" s="81">
        <f>G7+G29</f>
        <v>5571685.7999999989</v>
      </c>
      <c r="H6" s="32"/>
      <c r="I6" s="33"/>
      <c r="J6" s="34"/>
      <c r="K6" s="70"/>
      <c r="L6" s="3"/>
    </row>
    <row r="7" spans="1:48" x14ac:dyDescent="0.2">
      <c r="A7" s="10" t="s">
        <v>33</v>
      </c>
      <c r="B7" s="47">
        <f>B8+B11+B15+B18+B24+B27+B28</f>
        <v>24154885</v>
      </c>
      <c r="C7" s="47">
        <f>C8+C11+C15+C18+C24+C27+C28-0.1</f>
        <v>5455860.2999999998</v>
      </c>
      <c r="D7" s="45">
        <f>C7/B7*100</f>
        <v>22.586985199888137</v>
      </c>
      <c r="E7" s="46">
        <f t="shared" ref="E7:E65" si="0">C7/$C$65*100</f>
        <v>52.114206967855523</v>
      </c>
      <c r="F7" s="47">
        <f t="shared" ref="F7:F65" si="1">C7/G7*100</f>
        <v>100.52217040440246</v>
      </c>
      <c r="G7" s="81">
        <f>G8+G11+G15+G18+G24+G27+G28</f>
        <v>5427519.3999999985</v>
      </c>
      <c r="H7" s="35"/>
      <c r="I7" s="33"/>
      <c r="J7" s="34"/>
      <c r="K7" s="70"/>
      <c r="L7" s="3"/>
    </row>
    <row r="8" spans="1:48" x14ac:dyDescent="0.2">
      <c r="A8" s="11" t="s">
        <v>1</v>
      </c>
      <c r="B8" s="46">
        <f>B9+B10</f>
        <v>14899521</v>
      </c>
      <c r="C8" s="46">
        <f>C9+C10</f>
        <v>3767593.2</v>
      </c>
      <c r="D8" s="45">
        <f>C8/B8*100</f>
        <v>25.286673309833251</v>
      </c>
      <c r="E8" s="46">
        <f t="shared" si="0"/>
        <v>35.987932424788276</v>
      </c>
      <c r="F8" s="47">
        <f t="shared" si="1"/>
        <v>108.17639100271479</v>
      </c>
      <c r="G8" s="82">
        <f>G9+G10+0.1</f>
        <v>3482823.9</v>
      </c>
      <c r="H8" s="35"/>
      <c r="I8" s="33"/>
      <c r="J8" s="34"/>
      <c r="K8" s="70"/>
      <c r="L8" s="1"/>
    </row>
    <row r="9" spans="1:48" s="6" customFormat="1" ht="15" x14ac:dyDescent="0.2">
      <c r="A9" s="12" t="s">
        <v>2</v>
      </c>
      <c r="B9" s="48">
        <v>5394044</v>
      </c>
      <c r="C9" s="49">
        <v>1575900</v>
      </c>
      <c r="D9" s="50">
        <f t="shared" ref="D9:D65" si="2">C9/B9*100</f>
        <v>29.215557010658422</v>
      </c>
      <c r="E9" s="48">
        <f t="shared" si="0"/>
        <v>15.052947517854061</v>
      </c>
      <c r="F9" s="49">
        <f t="shared" si="1"/>
        <v>109.27869680490699</v>
      </c>
      <c r="G9" s="83">
        <v>1442092.6</v>
      </c>
      <c r="H9" s="35"/>
      <c r="I9" s="33"/>
      <c r="J9" s="36"/>
      <c r="K9" s="77"/>
      <c r="L9" s="7"/>
    </row>
    <row r="10" spans="1:48" s="6" customFormat="1" ht="13.9" customHeight="1" x14ac:dyDescent="0.2">
      <c r="A10" s="12" t="s">
        <v>3</v>
      </c>
      <c r="B10" s="48">
        <v>9505477</v>
      </c>
      <c r="C10" s="49">
        <v>2191693.2000000002</v>
      </c>
      <c r="D10" s="50">
        <f t="shared" si="2"/>
        <v>23.057161676368267</v>
      </c>
      <c r="E10" s="48">
        <f t="shared" si="0"/>
        <v>20.934984906934215</v>
      </c>
      <c r="F10" s="49">
        <f t="shared" si="1"/>
        <v>107.39744656229102</v>
      </c>
      <c r="G10" s="83">
        <v>2040731.2</v>
      </c>
      <c r="H10" s="35"/>
      <c r="I10" s="33"/>
      <c r="J10" s="36"/>
      <c r="K10" s="77"/>
      <c r="L10" s="8"/>
      <c r="M10" s="2"/>
    </row>
    <row r="11" spans="1:48" s="6" customFormat="1" ht="27" customHeight="1" x14ac:dyDescent="0.2">
      <c r="A11" s="17" t="s">
        <v>4</v>
      </c>
      <c r="B11" s="51">
        <f>B13+B14</f>
        <v>3826438</v>
      </c>
      <c r="C11" s="51">
        <f>C13+C14</f>
        <v>824547.6</v>
      </c>
      <c r="D11" s="45">
        <f t="shared" si="2"/>
        <v>21.548698815974543</v>
      </c>
      <c r="E11" s="46">
        <f t="shared" si="0"/>
        <v>7.8760528896329234</v>
      </c>
      <c r="F11" s="47">
        <f t="shared" si="1"/>
        <v>97.512043136033341</v>
      </c>
      <c r="G11" s="82">
        <f>G12</f>
        <v>845585.39999999991</v>
      </c>
      <c r="H11" s="35"/>
      <c r="I11" s="33"/>
      <c r="J11" s="34"/>
      <c r="K11" s="77"/>
      <c r="L11" s="8"/>
    </row>
    <row r="12" spans="1:48" ht="13.9" customHeight="1" x14ac:dyDescent="0.2">
      <c r="A12" s="12" t="s">
        <v>48</v>
      </c>
      <c r="B12" s="52">
        <v>3826438</v>
      </c>
      <c r="C12" s="52">
        <v>824547.6</v>
      </c>
      <c r="D12" s="50">
        <f t="shared" si="2"/>
        <v>21.548698815974543</v>
      </c>
      <c r="E12" s="48">
        <f t="shared" si="0"/>
        <v>7.8760528896329234</v>
      </c>
      <c r="F12" s="49">
        <f t="shared" si="1"/>
        <v>97.512043136033341</v>
      </c>
      <c r="G12" s="84">
        <f>G13+G14</f>
        <v>845585.39999999991</v>
      </c>
      <c r="H12" s="32"/>
      <c r="I12" s="32"/>
      <c r="J12" s="36"/>
      <c r="K12" s="77"/>
    </row>
    <row r="13" spans="1:48" ht="15" x14ac:dyDescent="0.2">
      <c r="A13" s="13" t="s">
        <v>49</v>
      </c>
      <c r="B13" s="53">
        <v>1167680</v>
      </c>
      <c r="C13" s="54">
        <v>212041</v>
      </c>
      <c r="D13" s="50">
        <f t="shared" si="2"/>
        <v>18.159170320635791</v>
      </c>
      <c r="E13" s="48">
        <f t="shared" si="0"/>
        <v>2.0254090009729637</v>
      </c>
      <c r="F13" s="49">
        <f t="shared" si="1"/>
        <v>85.724150170990654</v>
      </c>
      <c r="G13" s="85">
        <v>247352.7</v>
      </c>
      <c r="H13" s="32"/>
      <c r="I13" s="35"/>
      <c r="J13" s="36"/>
      <c r="K13" s="77"/>
    </row>
    <row r="14" spans="1:48" ht="12" customHeight="1" x14ac:dyDescent="0.2">
      <c r="A14" s="13" t="s">
        <v>50</v>
      </c>
      <c r="B14" s="55">
        <v>2658758</v>
      </c>
      <c r="C14" s="54">
        <v>612506.6</v>
      </c>
      <c r="D14" s="50">
        <f t="shared" si="2"/>
        <v>23.037320433074392</v>
      </c>
      <c r="E14" s="48">
        <f t="shared" si="0"/>
        <v>5.8506438886599597</v>
      </c>
      <c r="F14" s="49">
        <f t="shared" si="1"/>
        <v>102.38601132970497</v>
      </c>
      <c r="G14" s="85">
        <v>598232.69999999995</v>
      </c>
      <c r="H14" s="32"/>
      <c r="I14" s="35"/>
      <c r="J14" s="34"/>
      <c r="K14" s="77"/>
    </row>
    <row r="15" spans="1:48" ht="17.25" customHeight="1" x14ac:dyDescent="0.2">
      <c r="A15" s="11" t="s">
        <v>5</v>
      </c>
      <c r="B15" s="47">
        <f>B16+B17</f>
        <v>1692970</v>
      </c>
      <c r="C15" s="47">
        <f>C16+C17</f>
        <v>354556</v>
      </c>
      <c r="D15" s="45">
        <f t="shared" si="2"/>
        <v>20.942840097579992</v>
      </c>
      <c r="E15" s="46">
        <f t="shared" si="0"/>
        <v>3.3867078241895201</v>
      </c>
      <c r="F15" s="47">
        <f t="shared" si="1"/>
        <v>108.28656927199552</v>
      </c>
      <c r="G15" s="81">
        <f>G16+G17</f>
        <v>327423.8</v>
      </c>
      <c r="H15" s="32"/>
      <c r="I15" s="35"/>
      <c r="J15" s="36"/>
      <c r="K15" s="77"/>
    </row>
    <row r="16" spans="1:48" ht="30" customHeight="1" x14ac:dyDescent="0.2">
      <c r="A16" s="12" t="s">
        <v>52</v>
      </c>
      <c r="B16" s="56">
        <v>1692970</v>
      </c>
      <c r="C16" s="49">
        <v>354555.9</v>
      </c>
      <c r="D16" s="50">
        <f t="shared" si="2"/>
        <v>20.942834190800781</v>
      </c>
      <c r="E16" s="48">
        <f t="shared" si="0"/>
        <v>3.3867068689926478</v>
      </c>
      <c r="F16" s="49">
        <f t="shared" si="1"/>
        <v>108.29341820325411</v>
      </c>
      <c r="G16" s="83">
        <v>327403</v>
      </c>
      <c r="H16" s="32"/>
      <c r="I16" s="35"/>
      <c r="J16" s="36"/>
      <c r="K16" s="77"/>
    </row>
    <row r="17" spans="1:11" ht="15" x14ac:dyDescent="0.2">
      <c r="A17" s="12" t="s">
        <v>6</v>
      </c>
      <c r="B17" s="56">
        <v>0</v>
      </c>
      <c r="C17" s="49">
        <v>0.1</v>
      </c>
      <c r="D17" s="50"/>
      <c r="E17" s="48">
        <f t="shared" si="0"/>
        <v>9.5519687276185432E-7</v>
      </c>
      <c r="F17" s="49">
        <f t="shared" si="1"/>
        <v>0.48076923076923078</v>
      </c>
      <c r="G17" s="83">
        <v>20.8</v>
      </c>
      <c r="H17" s="32"/>
      <c r="I17" s="32"/>
      <c r="J17" s="34"/>
      <c r="K17" s="77"/>
    </row>
    <row r="18" spans="1:11" ht="14.25" customHeight="1" x14ac:dyDescent="0.2">
      <c r="A18" s="11" t="s">
        <v>7</v>
      </c>
      <c r="B18" s="47">
        <f>B19+B20+B23</f>
        <v>3559001</v>
      </c>
      <c r="C18" s="47">
        <f>C19+C20+C23+0.1</f>
        <v>465263.69999999995</v>
      </c>
      <c r="D18" s="45">
        <f t="shared" si="2"/>
        <v>13.072873539512914</v>
      </c>
      <c r="E18" s="46">
        <f t="shared" si="0"/>
        <v>4.4441843124960956</v>
      </c>
      <c r="F18" s="47">
        <f t="shared" si="1"/>
        <v>63.141928561676671</v>
      </c>
      <c r="G18" s="81">
        <f>G19+G20+G23+0.1</f>
        <v>736853.8</v>
      </c>
      <c r="H18" s="35"/>
      <c r="I18" s="32"/>
      <c r="J18" s="36"/>
      <c r="K18" s="77"/>
    </row>
    <row r="19" spans="1:11" ht="15" x14ac:dyDescent="0.2">
      <c r="A19" s="12" t="s">
        <v>8</v>
      </c>
      <c r="B19" s="56">
        <v>2755000</v>
      </c>
      <c r="C19" s="49">
        <v>353132.5</v>
      </c>
      <c r="D19" s="50">
        <f t="shared" si="2"/>
        <v>12.817876588021779</v>
      </c>
      <c r="E19" s="48">
        <f t="shared" si="0"/>
        <v>3.3731105967057551</v>
      </c>
      <c r="F19" s="49">
        <f t="shared" si="1"/>
        <v>55.606136929044368</v>
      </c>
      <c r="G19" s="83">
        <v>635060.30000000005</v>
      </c>
      <c r="H19" s="35"/>
      <c r="I19" s="33"/>
      <c r="J19" s="36"/>
      <c r="K19" s="77"/>
    </row>
    <row r="20" spans="1:11" ht="15" x14ac:dyDescent="0.2">
      <c r="A20" s="12" t="s">
        <v>9</v>
      </c>
      <c r="B20" s="49">
        <f>B21+B22</f>
        <v>797863</v>
      </c>
      <c r="C20" s="49">
        <f>C21+C22</f>
        <v>104732.6</v>
      </c>
      <c r="D20" s="50">
        <f t="shared" si="2"/>
        <v>13.126639535860168</v>
      </c>
      <c r="E20" s="48">
        <f t="shared" si="0"/>
        <v>1.000402519962182</v>
      </c>
      <c r="F20" s="49">
        <f t="shared" si="1"/>
        <v>104.94353650838187</v>
      </c>
      <c r="G20" s="83">
        <f>G21+G22</f>
        <v>99799</v>
      </c>
      <c r="H20" s="35"/>
      <c r="I20" s="33"/>
      <c r="J20" s="37"/>
      <c r="K20" s="77"/>
    </row>
    <row r="21" spans="1:11" ht="15" x14ac:dyDescent="0.2">
      <c r="A21" s="13" t="s">
        <v>38</v>
      </c>
      <c r="B21" s="57">
        <v>138128</v>
      </c>
      <c r="C21" s="54">
        <v>54230.1</v>
      </c>
      <c r="D21" s="50">
        <f t="shared" si="2"/>
        <v>39.260758137379817</v>
      </c>
      <c r="E21" s="48">
        <f t="shared" si="0"/>
        <v>0.51800421929562634</v>
      </c>
      <c r="F21" s="49">
        <f t="shared" si="1"/>
        <v>108.60812426524926</v>
      </c>
      <c r="G21" s="85">
        <v>49931.9</v>
      </c>
      <c r="H21" s="35"/>
      <c r="I21" s="33"/>
      <c r="J21" s="37"/>
      <c r="K21" s="77"/>
    </row>
    <row r="22" spans="1:11" ht="15" x14ac:dyDescent="0.2">
      <c r="A22" s="13" t="s">
        <v>39</v>
      </c>
      <c r="B22" s="57">
        <v>659735</v>
      </c>
      <c r="C22" s="54">
        <v>50502.5</v>
      </c>
      <c r="D22" s="50">
        <f t="shared" si="2"/>
        <v>7.6549675248395195</v>
      </c>
      <c r="E22" s="48">
        <f t="shared" si="0"/>
        <v>0.48239830066655548</v>
      </c>
      <c r="F22" s="49">
        <f t="shared" si="1"/>
        <v>101.27418678848379</v>
      </c>
      <c r="G22" s="85">
        <v>49867.1</v>
      </c>
      <c r="H22" s="35"/>
      <c r="I22" s="33"/>
      <c r="J22" s="36"/>
      <c r="K22" s="77"/>
    </row>
    <row r="23" spans="1:11" ht="15" x14ac:dyDescent="0.2">
      <c r="A23" s="12" t="s">
        <v>10</v>
      </c>
      <c r="B23" s="56">
        <v>6138</v>
      </c>
      <c r="C23" s="49">
        <v>7398.5</v>
      </c>
      <c r="D23" s="50">
        <f t="shared" si="2"/>
        <v>120.53600521342456</v>
      </c>
      <c r="E23" s="48">
        <f t="shared" si="0"/>
        <v>7.0670240631285797E-2</v>
      </c>
      <c r="F23" s="49">
        <f t="shared" si="1"/>
        <v>370.96369835539508</v>
      </c>
      <c r="G23" s="83">
        <v>1994.4</v>
      </c>
      <c r="H23" s="35"/>
      <c r="I23" s="32"/>
      <c r="J23" s="34"/>
      <c r="K23" s="77"/>
    </row>
    <row r="24" spans="1:11" ht="40.5" customHeight="1" x14ac:dyDescent="0.2">
      <c r="A24" s="11" t="s">
        <v>11</v>
      </c>
      <c r="B24" s="47">
        <f>B25+B26</f>
        <v>14825</v>
      </c>
      <c r="C24" s="47">
        <f>C25+C26</f>
        <v>3848.1</v>
      </c>
      <c r="D24" s="45">
        <f t="shared" si="2"/>
        <v>25.956829679595277</v>
      </c>
      <c r="E24" s="46">
        <f t="shared" si="0"/>
        <v>3.6756930860748917E-2</v>
      </c>
      <c r="F24" s="47">
        <f t="shared" si="1"/>
        <v>243.99847821951687</v>
      </c>
      <c r="G24" s="81">
        <f>G25+G26</f>
        <v>1577.1</v>
      </c>
      <c r="H24" s="35"/>
      <c r="I24" s="32"/>
      <c r="J24" s="36"/>
      <c r="K24" s="77"/>
    </row>
    <row r="25" spans="1:11" ht="15" x14ac:dyDescent="0.2">
      <c r="A25" s="12" t="s">
        <v>12</v>
      </c>
      <c r="B25" s="56">
        <v>14282</v>
      </c>
      <c r="C25" s="49">
        <v>3836</v>
      </c>
      <c r="D25" s="50">
        <f t="shared" si="2"/>
        <v>26.858983335667276</v>
      </c>
      <c r="E25" s="48">
        <f t="shared" si="0"/>
        <v>3.6641352039144731E-2</v>
      </c>
      <c r="F25" s="49">
        <f t="shared" si="1"/>
        <v>245.80289632192748</v>
      </c>
      <c r="G25" s="83">
        <v>1560.6</v>
      </c>
      <c r="H25" s="35"/>
      <c r="I25" s="35"/>
      <c r="J25" s="36"/>
      <c r="K25" s="77"/>
    </row>
    <row r="26" spans="1:11" ht="38.25" x14ac:dyDescent="0.2">
      <c r="A26" s="12" t="s">
        <v>55</v>
      </c>
      <c r="B26" s="56">
        <v>543</v>
      </c>
      <c r="C26" s="49">
        <v>12.1</v>
      </c>
      <c r="D26" s="50">
        <f t="shared" si="2"/>
        <v>2.2283609576427255</v>
      </c>
      <c r="E26" s="48">
        <f t="shared" si="0"/>
        <v>1.1557882160418437E-4</v>
      </c>
      <c r="F26" s="49">
        <f t="shared" si="1"/>
        <v>73.333333333333329</v>
      </c>
      <c r="G26" s="83">
        <v>16.5</v>
      </c>
      <c r="H26" s="35"/>
      <c r="I26" s="35"/>
      <c r="J26" s="34"/>
      <c r="K26" s="77"/>
    </row>
    <row r="27" spans="1:11" ht="15" customHeight="1" x14ac:dyDescent="0.2">
      <c r="A27" s="11" t="s">
        <v>42</v>
      </c>
      <c r="B27" s="47">
        <v>162130</v>
      </c>
      <c r="C27" s="47">
        <v>40060.300000000003</v>
      </c>
      <c r="D27" s="45">
        <f t="shared" si="2"/>
        <v>24.708752235860114</v>
      </c>
      <c r="E27" s="46">
        <f t="shared" si="0"/>
        <v>0.38265473281901718</v>
      </c>
      <c r="F27" s="47">
        <f t="shared" si="1"/>
        <v>120.47993118921163</v>
      </c>
      <c r="G27" s="81">
        <v>33250.6</v>
      </c>
      <c r="H27" s="35"/>
      <c r="I27" s="35"/>
      <c r="J27" s="34"/>
      <c r="K27" s="76"/>
    </row>
    <row r="28" spans="1:11" ht="36" x14ac:dyDescent="0.2">
      <c r="A28" s="17" t="s">
        <v>13</v>
      </c>
      <c r="B28" s="47">
        <v>0</v>
      </c>
      <c r="C28" s="47">
        <v>-8.5</v>
      </c>
      <c r="D28" s="45"/>
      <c r="E28" s="46">
        <f t="shared" si="0"/>
        <v>-8.1191734184757615E-5</v>
      </c>
      <c r="F28" s="47">
        <f t="shared" si="1"/>
        <v>-177.08333333333334</v>
      </c>
      <c r="G28" s="81">
        <v>4.8</v>
      </c>
      <c r="H28" s="38"/>
      <c r="I28" s="35"/>
      <c r="J28" s="34"/>
      <c r="K28" s="76"/>
    </row>
    <row r="29" spans="1:11" s="5" customFormat="1" ht="17.25" customHeight="1" x14ac:dyDescent="0.25">
      <c r="A29" s="9" t="s">
        <v>34</v>
      </c>
      <c r="B29" s="58">
        <f>B30+B39+B43+B44+B47+B48+B49</f>
        <v>639773.4</v>
      </c>
      <c r="C29" s="58">
        <f>C30+C39+C43+C44+C47+C48+C49-0.2</f>
        <v>199075.8</v>
      </c>
      <c r="D29" s="45">
        <f t="shared" si="2"/>
        <v>31.11661097507336</v>
      </c>
      <c r="E29" s="46">
        <f t="shared" si="0"/>
        <v>1.9015658160256435</v>
      </c>
      <c r="F29" s="47">
        <f t="shared" si="1"/>
        <v>138.08751553760098</v>
      </c>
      <c r="G29" s="86">
        <f>G30+G39+G43+G44+G47+G48+G49</f>
        <v>144166.39999999999</v>
      </c>
      <c r="H29" s="39"/>
      <c r="I29" s="40"/>
      <c r="J29" s="34"/>
      <c r="K29" s="74"/>
    </row>
    <row r="30" spans="1:11" s="5" customFormat="1" ht="54.75" customHeight="1" x14ac:dyDescent="0.25">
      <c r="A30" s="9" t="s">
        <v>53</v>
      </c>
      <c r="B30" s="58">
        <f>B31+B32+B34+B35+B36+B37+B38</f>
        <v>155166</v>
      </c>
      <c r="C30" s="58">
        <f>C31+C32+C34+C35+C36+C37+C38+0.1</f>
        <v>28360.699999999997</v>
      </c>
      <c r="D30" s="45">
        <f t="shared" si="2"/>
        <v>18.2776510317982</v>
      </c>
      <c r="E30" s="46">
        <f t="shared" si="0"/>
        <v>0.27090051949337118</v>
      </c>
      <c r="F30" s="47">
        <f t="shared" si="1"/>
        <v>113.15267653735819</v>
      </c>
      <c r="G30" s="86">
        <f>G31+G32+G34+G35+G36+G37+G38-0.1</f>
        <v>25064.100000000002</v>
      </c>
      <c r="H30" s="39"/>
      <c r="I30" s="40"/>
      <c r="J30" s="80"/>
      <c r="K30" s="74"/>
    </row>
    <row r="31" spans="1:11" ht="65.25" customHeight="1" x14ac:dyDescent="0.2">
      <c r="A31" s="12" t="s">
        <v>60</v>
      </c>
      <c r="B31" s="56">
        <v>23821</v>
      </c>
      <c r="C31" s="49">
        <v>-175.8</v>
      </c>
      <c r="D31" s="50">
        <f t="shared" si="2"/>
        <v>-0.73800428193610679</v>
      </c>
      <c r="E31" s="48">
        <f t="shared" si="0"/>
        <v>-1.67923610231534E-3</v>
      </c>
      <c r="F31" s="49"/>
      <c r="G31" s="83">
        <v>0</v>
      </c>
      <c r="H31" s="35"/>
      <c r="I31" s="35"/>
      <c r="J31" s="80"/>
      <c r="K31" s="72"/>
    </row>
    <row r="32" spans="1:11" ht="27" customHeight="1" x14ac:dyDescent="0.2">
      <c r="A32" s="12" t="s">
        <v>14</v>
      </c>
      <c r="B32" s="56">
        <v>73</v>
      </c>
      <c r="C32" s="49">
        <v>0</v>
      </c>
      <c r="D32" s="50">
        <f t="shared" si="2"/>
        <v>0</v>
      </c>
      <c r="E32" s="48">
        <f t="shared" si="0"/>
        <v>0</v>
      </c>
      <c r="F32" s="49"/>
      <c r="G32" s="83">
        <v>0</v>
      </c>
      <c r="H32" s="35"/>
      <c r="I32" s="35"/>
      <c r="J32" s="80"/>
      <c r="K32" s="71"/>
    </row>
    <row r="33" spans="1:11" ht="51" hidden="1" customHeight="1" x14ac:dyDescent="0.2">
      <c r="A33" s="13" t="s">
        <v>45</v>
      </c>
      <c r="B33" s="57"/>
      <c r="C33" s="54"/>
      <c r="D33" s="50" t="e">
        <f t="shared" si="2"/>
        <v>#DIV/0!</v>
      </c>
      <c r="E33" s="48">
        <f t="shared" si="0"/>
        <v>0</v>
      </c>
      <c r="F33" s="49" t="e">
        <f t="shared" si="1"/>
        <v>#DIV/0!</v>
      </c>
      <c r="G33" s="85"/>
      <c r="H33" s="35"/>
      <c r="I33" s="35"/>
      <c r="J33" s="80"/>
      <c r="K33" s="69"/>
    </row>
    <row r="34" spans="1:11" ht="55.5" customHeight="1" x14ac:dyDescent="0.2">
      <c r="A34" s="12" t="s">
        <v>54</v>
      </c>
      <c r="B34" s="56">
        <v>120000</v>
      </c>
      <c r="C34" s="49">
        <v>24140.3</v>
      </c>
      <c r="D34" s="50">
        <f t="shared" si="2"/>
        <v>20.116916666666665</v>
      </c>
      <c r="E34" s="48">
        <f t="shared" si="0"/>
        <v>0.23058739067532991</v>
      </c>
      <c r="F34" s="49">
        <f t="shared" si="1"/>
        <v>108.52060472288029</v>
      </c>
      <c r="G34" s="83">
        <v>22244.9</v>
      </c>
      <c r="H34" s="35"/>
      <c r="I34" s="35"/>
      <c r="J34" s="80"/>
      <c r="K34" s="75"/>
    </row>
    <row r="35" spans="1:11" ht="39.75" customHeight="1" x14ac:dyDescent="0.2">
      <c r="A35" s="12" t="s">
        <v>56</v>
      </c>
      <c r="B35" s="56">
        <v>3586</v>
      </c>
      <c r="C35" s="49">
        <v>901.7</v>
      </c>
      <c r="D35" s="50">
        <f t="shared" si="2"/>
        <v>25.145008365867263</v>
      </c>
      <c r="E35" s="48">
        <f t="shared" si="0"/>
        <v>8.61301020169364E-3</v>
      </c>
      <c r="F35" s="49">
        <f t="shared" si="1"/>
        <v>95.925531914893625</v>
      </c>
      <c r="G35" s="83">
        <v>940</v>
      </c>
      <c r="H35" s="35"/>
      <c r="I35" s="35"/>
      <c r="J35" s="80"/>
      <c r="K35" s="73"/>
    </row>
    <row r="36" spans="1:11" s="20" customFormat="1" ht="25.5" x14ac:dyDescent="0.2">
      <c r="A36" s="12" t="s">
        <v>51</v>
      </c>
      <c r="B36" s="56">
        <v>5998</v>
      </c>
      <c r="C36" s="49">
        <v>2974.8</v>
      </c>
      <c r="D36" s="50">
        <f t="shared" si="2"/>
        <v>49.596532177392469</v>
      </c>
      <c r="E36" s="48">
        <f t="shared" si="0"/>
        <v>2.8415196570919642E-2</v>
      </c>
      <c r="F36" s="49">
        <f t="shared" si="1"/>
        <v>300.03025718608171</v>
      </c>
      <c r="G36" s="83">
        <v>991.5</v>
      </c>
      <c r="H36" s="35"/>
      <c r="I36" s="35"/>
      <c r="J36" s="80"/>
      <c r="K36" s="71"/>
    </row>
    <row r="37" spans="1:11" ht="25.5" x14ac:dyDescent="0.2">
      <c r="A37" s="12" t="s">
        <v>15</v>
      </c>
      <c r="B37" s="56">
        <v>1293</v>
      </c>
      <c r="C37" s="49">
        <v>17</v>
      </c>
      <c r="D37" s="50">
        <f t="shared" si="2"/>
        <v>1.3147718484145399</v>
      </c>
      <c r="E37" s="48">
        <f t="shared" si="0"/>
        <v>1.6238346836951523E-4</v>
      </c>
      <c r="F37" s="49">
        <f t="shared" si="1"/>
        <v>3.1192660550458715</v>
      </c>
      <c r="G37" s="83">
        <v>545</v>
      </c>
      <c r="H37" s="35"/>
      <c r="I37" s="35"/>
      <c r="J37" s="80"/>
      <c r="K37" s="71"/>
    </row>
    <row r="38" spans="1:11" ht="38.25" customHeight="1" x14ac:dyDescent="0.2">
      <c r="A38" s="12" t="s">
        <v>16</v>
      </c>
      <c r="B38" s="56">
        <v>395</v>
      </c>
      <c r="C38" s="49">
        <v>502.6</v>
      </c>
      <c r="D38" s="50">
        <f t="shared" si="2"/>
        <v>127.24050632911393</v>
      </c>
      <c r="E38" s="48">
        <f t="shared" si="0"/>
        <v>4.8008194825010795E-3</v>
      </c>
      <c r="F38" s="49">
        <f t="shared" si="1"/>
        <v>146.61610268378064</v>
      </c>
      <c r="G38" s="83">
        <v>342.8</v>
      </c>
      <c r="H38" s="35"/>
      <c r="I38" s="35"/>
      <c r="J38" s="80"/>
      <c r="K38" s="71"/>
    </row>
    <row r="39" spans="1:11" ht="28.15" customHeight="1" x14ac:dyDescent="0.2">
      <c r="A39" s="11" t="s">
        <v>17</v>
      </c>
      <c r="B39" s="47">
        <f>B40+B41+B42</f>
        <v>135536</v>
      </c>
      <c r="C39" s="47">
        <f>C40+C41+C42-0.1</f>
        <v>56943</v>
      </c>
      <c r="D39" s="45">
        <f t="shared" si="2"/>
        <v>42.013192067052294</v>
      </c>
      <c r="E39" s="46">
        <f t="shared" si="0"/>
        <v>0.54391775525678276</v>
      </c>
      <c r="F39" s="47">
        <f t="shared" si="1"/>
        <v>148.13090190161546</v>
      </c>
      <c r="G39" s="81">
        <f>G40+G41+G42</f>
        <v>38441</v>
      </c>
      <c r="H39" s="35"/>
      <c r="I39" s="35"/>
      <c r="J39" s="80"/>
    </row>
    <row r="40" spans="1:11" ht="25.5" x14ac:dyDescent="0.2">
      <c r="A40" s="12" t="s">
        <v>18</v>
      </c>
      <c r="B40" s="56">
        <v>25275</v>
      </c>
      <c r="C40" s="49">
        <v>10451.9</v>
      </c>
      <c r="D40" s="45">
        <f t="shared" si="2"/>
        <v>41.352720079129575</v>
      </c>
      <c r="E40" s="46">
        <f t="shared" si="0"/>
        <v>9.9836221944196252E-2</v>
      </c>
      <c r="F40" s="47">
        <f t="shared" si="1"/>
        <v>112.22311698072689</v>
      </c>
      <c r="G40" s="83">
        <v>9313.5</v>
      </c>
      <c r="H40" s="35"/>
      <c r="I40" s="35"/>
      <c r="J40" s="80"/>
    </row>
    <row r="41" spans="1:11" ht="15" x14ac:dyDescent="0.2">
      <c r="A41" s="12" t="s">
        <v>36</v>
      </c>
      <c r="B41" s="56">
        <v>10474</v>
      </c>
      <c r="C41" s="49">
        <v>458.1</v>
      </c>
      <c r="D41" s="45">
        <f t="shared" si="2"/>
        <v>4.373687225510789</v>
      </c>
      <c r="E41" s="46">
        <f t="shared" si="0"/>
        <v>4.3757568741220549E-3</v>
      </c>
      <c r="F41" s="47">
        <f t="shared" si="1"/>
        <v>5.7311214532352501</v>
      </c>
      <c r="G41" s="83">
        <v>7993.2</v>
      </c>
      <c r="H41" s="35"/>
      <c r="I41" s="35"/>
      <c r="J41" s="80"/>
    </row>
    <row r="42" spans="1:11" ht="15" x14ac:dyDescent="0.2">
      <c r="A42" s="12" t="s">
        <v>41</v>
      </c>
      <c r="B42" s="56">
        <v>99787</v>
      </c>
      <c r="C42" s="49">
        <v>46033.1</v>
      </c>
      <c r="D42" s="45">
        <f t="shared" si="2"/>
        <v>46.131359796366262</v>
      </c>
      <c r="E42" s="46">
        <f t="shared" si="0"/>
        <v>0.43970673163533713</v>
      </c>
      <c r="F42" s="47">
        <f t="shared" si="1"/>
        <v>217.81227672551259</v>
      </c>
      <c r="G42" s="83">
        <v>21134.3</v>
      </c>
      <c r="H42" s="35"/>
      <c r="I42" s="35"/>
      <c r="J42" s="80"/>
    </row>
    <row r="43" spans="1:11" ht="30" customHeight="1" x14ac:dyDescent="0.2">
      <c r="A43" s="17" t="s">
        <v>19</v>
      </c>
      <c r="B43" s="47">
        <v>26902</v>
      </c>
      <c r="C43" s="47">
        <v>10040.1</v>
      </c>
      <c r="D43" s="45">
        <f t="shared" si="2"/>
        <v>37.321017024756529</v>
      </c>
      <c r="E43" s="46">
        <f t="shared" si="0"/>
        <v>9.5902721222162937E-2</v>
      </c>
      <c r="F43" s="47">
        <f t="shared" si="1"/>
        <v>122.3223967153596</v>
      </c>
      <c r="G43" s="81">
        <v>8207.9</v>
      </c>
      <c r="H43" s="35"/>
      <c r="I43" s="35"/>
      <c r="J43" s="80"/>
    </row>
    <row r="44" spans="1:11" ht="25.5" x14ac:dyDescent="0.2">
      <c r="A44" s="11" t="s">
        <v>68</v>
      </c>
      <c r="B44" s="59">
        <f>B45+B46</f>
        <v>10815.4</v>
      </c>
      <c r="C44" s="59">
        <f>C45+C46</f>
        <v>4872.3</v>
      </c>
      <c r="D44" s="45">
        <f t="shared" si="2"/>
        <v>45.049651422970953</v>
      </c>
      <c r="E44" s="46">
        <f t="shared" si="0"/>
        <v>4.6540057231575831E-2</v>
      </c>
      <c r="F44" s="47">
        <f t="shared" si="1"/>
        <v>381.93148859449718</v>
      </c>
      <c r="G44" s="81">
        <f>G45+G46</f>
        <v>1275.6999999999998</v>
      </c>
      <c r="H44" s="35"/>
      <c r="I44" s="35"/>
      <c r="J44" s="80"/>
      <c r="K44" s="76"/>
    </row>
    <row r="45" spans="1:11" ht="26.25" customHeight="1" x14ac:dyDescent="0.2">
      <c r="A45" s="14" t="s">
        <v>40</v>
      </c>
      <c r="B45" s="60">
        <v>209.4</v>
      </c>
      <c r="C45" s="50">
        <v>3324.6</v>
      </c>
      <c r="D45" s="50">
        <f t="shared" si="2"/>
        <v>1587.6790830945558</v>
      </c>
      <c r="E45" s="48">
        <f t="shared" si="0"/>
        <v>3.1756475231840608E-2</v>
      </c>
      <c r="F45" s="49">
        <f t="shared" si="1"/>
        <v>697.12728035227519</v>
      </c>
      <c r="G45" s="83">
        <v>476.9</v>
      </c>
      <c r="H45" s="35"/>
      <c r="I45" s="35"/>
      <c r="J45" s="80"/>
      <c r="K45" s="76"/>
    </row>
    <row r="46" spans="1:11" ht="39.75" customHeight="1" x14ac:dyDescent="0.2">
      <c r="A46" s="14" t="s">
        <v>61</v>
      </c>
      <c r="B46" s="60">
        <v>10606</v>
      </c>
      <c r="C46" s="50">
        <v>1547.7</v>
      </c>
      <c r="D46" s="50">
        <f t="shared" si="2"/>
        <v>14.592683386762213</v>
      </c>
      <c r="E46" s="48">
        <f t="shared" si="0"/>
        <v>1.4783581999735219E-2</v>
      </c>
      <c r="F46" s="49">
        <f t="shared" si="1"/>
        <v>193.75312969454183</v>
      </c>
      <c r="G46" s="83">
        <v>798.8</v>
      </c>
      <c r="H46" s="35"/>
      <c r="I46" s="35"/>
      <c r="J46" s="80"/>
      <c r="K46" s="76"/>
    </row>
    <row r="47" spans="1:11" ht="29.25" customHeight="1" x14ac:dyDescent="0.2">
      <c r="A47" s="11" t="s">
        <v>32</v>
      </c>
      <c r="B47" s="61">
        <v>1132</v>
      </c>
      <c r="C47" s="47">
        <v>289.8</v>
      </c>
      <c r="D47" s="45">
        <f t="shared" si="2"/>
        <v>25.600706713780919</v>
      </c>
      <c r="E47" s="46">
        <f t="shared" si="0"/>
        <v>2.7681605372638536E-3</v>
      </c>
      <c r="F47" s="47">
        <f t="shared" si="1"/>
        <v>110.82217973231359</v>
      </c>
      <c r="G47" s="81">
        <v>261.5</v>
      </c>
      <c r="H47" s="35"/>
      <c r="I47" s="35"/>
      <c r="J47" s="80"/>
      <c r="K47" s="76"/>
    </row>
    <row r="48" spans="1:11" ht="25.5" x14ac:dyDescent="0.2">
      <c r="A48" s="11" t="s">
        <v>20</v>
      </c>
      <c r="B48" s="61">
        <v>310222</v>
      </c>
      <c r="C48" s="47">
        <v>99141.1</v>
      </c>
      <c r="D48" s="45">
        <f t="shared" si="2"/>
        <v>31.958113866843746</v>
      </c>
      <c r="E48" s="46">
        <f t="shared" si="0"/>
        <v>0.94699268682170279</v>
      </c>
      <c r="F48" s="47">
        <f t="shared" si="1"/>
        <v>139.27774179817175</v>
      </c>
      <c r="G48" s="81">
        <v>71182.3</v>
      </c>
      <c r="H48" s="35"/>
      <c r="I48" s="35"/>
      <c r="J48" s="80"/>
      <c r="K48" s="76"/>
    </row>
    <row r="49" spans="1:11" x14ac:dyDescent="0.2">
      <c r="A49" s="11" t="s">
        <v>21</v>
      </c>
      <c r="B49" s="61">
        <v>0</v>
      </c>
      <c r="C49" s="47">
        <v>-571</v>
      </c>
      <c r="D49" s="45"/>
      <c r="E49" s="46">
        <f t="shared" si="0"/>
        <v>-5.454174143470188E-3</v>
      </c>
      <c r="F49" s="47">
        <f t="shared" si="1"/>
        <v>214.58098459225852</v>
      </c>
      <c r="G49" s="81">
        <v>-266.10000000000002</v>
      </c>
      <c r="H49" s="35"/>
      <c r="I49" s="35"/>
      <c r="J49" s="80"/>
      <c r="K49" s="76"/>
    </row>
    <row r="50" spans="1:11" ht="0.75" hidden="1" customHeight="1" x14ac:dyDescent="0.2">
      <c r="A50" s="11" t="s">
        <v>28</v>
      </c>
      <c r="B50" s="61"/>
      <c r="C50" s="47"/>
      <c r="D50" s="45" t="e">
        <f t="shared" si="2"/>
        <v>#DIV/0!</v>
      </c>
      <c r="E50" s="46">
        <f t="shared" si="0"/>
        <v>0</v>
      </c>
      <c r="F50" s="47" t="e">
        <f t="shared" si="1"/>
        <v>#DIV/0!</v>
      </c>
      <c r="G50" s="81"/>
      <c r="H50" s="35"/>
      <c r="I50" s="35"/>
      <c r="J50" s="34"/>
      <c r="K50" s="76"/>
    </row>
    <row r="51" spans="1:11" ht="33.75" hidden="1" customHeight="1" x14ac:dyDescent="0.2">
      <c r="A51" s="11" t="s">
        <v>29</v>
      </c>
      <c r="B51" s="61"/>
      <c r="C51" s="47"/>
      <c r="D51" s="45" t="e">
        <f t="shared" si="2"/>
        <v>#DIV/0!</v>
      </c>
      <c r="E51" s="46">
        <f t="shared" si="0"/>
        <v>0</v>
      </c>
      <c r="F51" s="47" t="e">
        <f t="shared" si="1"/>
        <v>#DIV/0!</v>
      </c>
      <c r="G51" s="81"/>
      <c r="H51" s="35"/>
      <c r="I51" s="35"/>
      <c r="K51" s="76"/>
    </row>
    <row r="52" spans="1:11" ht="39.75" hidden="1" customHeight="1" thickBot="1" x14ac:dyDescent="0.25">
      <c r="A52" s="17" t="s">
        <v>30</v>
      </c>
      <c r="B52" s="61"/>
      <c r="C52" s="47"/>
      <c r="D52" s="45" t="e">
        <f t="shared" si="2"/>
        <v>#DIV/0!</v>
      </c>
      <c r="E52" s="46">
        <f t="shared" si="0"/>
        <v>0</v>
      </c>
      <c r="F52" s="47" t="e">
        <f t="shared" si="1"/>
        <v>#DIV/0!</v>
      </c>
      <c r="G52" s="81"/>
      <c r="H52" s="35"/>
      <c r="I52" s="35"/>
      <c r="K52" s="76"/>
    </row>
    <row r="53" spans="1:11" ht="23.25" hidden="1" customHeight="1" x14ac:dyDescent="0.2">
      <c r="A53" s="11" t="s">
        <v>31</v>
      </c>
      <c r="B53" s="61"/>
      <c r="C53" s="47"/>
      <c r="D53" s="45" t="e">
        <f t="shared" si="2"/>
        <v>#DIV/0!</v>
      </c>
      <c r="E53" s="46">
        <f t="shared" si="0"/>
        <v>0</v>
      </c>
      <c r="F53" s="47" t="e">
        <f t="shared" si="1"/>
        <v>#DIV/0!</v>
      </c>
      <c r="G53" s="81"/>
      <c r="H53" s="35"/>
      <c r="I53" s="35"/>
      <c r="K53" s="76"/>
    </row>
    <row r="54" spans="1:11" ht="15.6" customHeight="1" x14ac:dyDescent="0.2">
      <c r="A54" s="11" t="s">
        <v>22</v>
      </c>
      <c r="B54" s="47">
        <f>B55+B63+B64</f>
        <v>30621579.400000002</v>
      </c>
      <c r="C54" s="47">
        <f>C55+C63+C64</f>
        <v>4814109.9000000004</v>
      </c>
      <c r="D54" s="45">
        <f t="shared" si="2"/>
        <v>15.721298490567081</v>
      </c>
      <c r="E54" s="46">
        <f t="shared" si="0"/>
        <v>45.984227216118832</v>
      </c>
      <c r="F54" s="47">
        <f t="shared" si="1"/>
        <v>122.13290791257047</v>
      </c>
      <c r="G54" s="81">
        <f>G55+G63+G64</f>
        <v>3941697.6</v>
      </c>
      <c r="H54" s="41"/>
      <c r="I54" s="35"/>
      <c r="J54" s="66"/>
      <c r="K54" s="76"/>
    </row>
    <row r="55" spans="1:11" ht="25.5" x14ac:dyDescent="0.2">
      <c r="A55" s="10" t="s">
        <v>58</v>
      </c>
      <c r="B55" s="47">
        <f>B56+B59+B60+B61</f>
        <v>30621579.400000002</v>
      </c>
      <c r="C55" s="47">
        <f>C56+C59+C60+C61</f>
        <v>4792372.1000000006</v>
      </c>
      <c r="D55" s="45">
        <f t="shared" si="2"/>
        <v>15.650309990215593</v>
      </c>
      <c r="E55" s="46">
        <f t="shared" si="0"/>
        <v>45.776588430311612</v>
      </c>
      <c r="F55" s="47">
        <f t="shared" si="1"/>
        <v>113.9438383233943</v>
      </c>
      <c r="G55" s="81">
        <v>4205907.2</v>
      </c>
      <c r="H55" s="41"/>
      <c r="I55" s="35"/>
      <c r="J55" s="66"/>
      <c r="K55" s="76"/>
    </row>
    <row r="56" spans="1:11" ht="25.5" x14ac:dyDescent="0.2">
      <c r="A56" s="11" t="s">
        <v>23</v>
      </c>
      <c r="B56" s="61">
        <f>B57+B58</f>
        <v>13379978.9</v>
      </c>
      <c r="C56" s="61">
        <f>C57+C58</f>
        <v>3344995.2</v>
      </c>
      <c r="D56" s="45">
        <f t="shared" si="2"/>
        <v>25.000003550080336</v>
      </c>
      <c r="E56" s="46">
        <f t="shared" si="0"/>
        <v>31.951289544434136</v>
      </c>
      <c r="F56" s="47">
        <f t="shared" si="1"/>
        <v>121.17983025670165</v>
      </c>
      <c r="G56" s="81">
        <v>2760356.4</v>
      </c>
      <c r="H56" s="42"/>
      <c r="I56" s="33"/>
      <c r="J56" s="66"/>
      <c r="K56" s="76"/>
    </row>
    <row r="57" spans="1:11" ht="27.75" hidden="1" customHeight="1" x14ac:dyDescent="0.2">
      <c r="A57" s="64" t="s">
        <v>59</v>
      </c>
      <c r="B57" s="65">
        <v>12805744.9</v>
      </c>
      <c r="C57" s="65">
        <v>3201436.2</v>
      </c>
      <c r="D57" s="50">
        <f t="shared" si="2"/>
        <v>24.999999804775122</v>
      </c>
      <c r="E57" s="48">
        <f t="shared" si="0"/>
        <v>30.580018465865944</v>
      </c>
      <c r="F57" s="49">
        <f t="shared" si="1"/>
        <v>120.00000449798142</v>
      </c>
      <c r="G57" s="84">
        <v>2667863.4</v>
      </c>
      <c r="H57" s="42"/>
      <c r="I57" s="33"/>
      <c r="J57" s="66"/>
      <c r="K57" s="76"/>
    </row>
    <row r="58" spans="1:11" ht="51" hidden="1" x14ac:dyDescent="0.2">
      <c r="A58" s="64" t="s">
        <v>65</v>
      </c>
      <c r="B58" s="65">
        <v>574234</v>
      </c>
      <c r="C58" s="65">
        <v>143559</v>
      </c>
      <c r="D58" s="50">
        <f t="shared" si="2"/>
        <v>25.000087072517474</v>
      </c>
      <c r="E58" s="48">
        <f t="shared" si="0"/>
        <v>1.3712710785681905</v>
      </c>
      <c r="F58" s="49">
        <f t="shared" si="1"/>
        <v>155.21066459083391</v>
      </c>
      <c r="G58" s="84">
        <v>92493</v>
      </c>
      <c r="H58" s="42"/>
      <c r="I58" s="33"/>
      <c r="J58" s="66"/>
      <c r="K58" s="76"/>
    </row>
    <row r="59" spans="1:11" ht="27" customHeight="1" x14ac:dyDescent="0.2">
      <c r="A59" s="63" t="s">
        <v>24</v>
      </c>
      <c r="B59" s="58">
        <v>11182386.199999999</v>
      </c>
      <c r="C59" s="45">
        <v>255723.5</v>
      </c>
      <c r="D59" s="45">
        <f t="shared" si="2"/>
        <v>2.286841962228062</v>
      </c>
      <c r="E59" s="46">
        <f t="shared" si="0"/>
        <v>2.4426628749171604</v>
      </c>
      <c r="F59" s="47">
        <f t="shared" si="1"/>
        <v>171.40908512021664</v>
      </c>
      <c r="G59" s="81">
        <v>149189</v>
      </c>
      <c r="H59" s="42"/>
      <c r="I59" s="33"/>
      <c r="J59" s="66"/>
      <c r="K59" s="76"/>
    </row>
    <row r="60" spans="1:11" ht="28.5" customHeight="1" x14ac:dyDescent="0.2">
      <c r="A60" s="11" t="s">
        <v>46</v>
      </c>
      <c r="B60" s="61">
        <v>5964146.0999999996</v>
      </c>
      <c r="C60" s="47">
        <v>1110659.1000000001</v>
      </c>
      <c r="D60" s="45">
        <f t="shared" si="2"/>
        <v>18.622265138675932</v>
      </c>
      <c r="E60" s="46">
        <f t="shared" si="0"/>
        <v>10.608980990244957</v>
      </c>
      <c r="F60" s="47">
        <f t="shared" si="1"/>
        <v>88.805518986106989</v>
      </c>
      <c r="G60" s="81">
        <v>1250664.5</v>
      </c>
      <c r="H60" s="42"/>
      <c r="I60" s="33"/>
      <c r="J60" s="66"/>
      <c r="K60" s="76"/>
    </row>
    <row r="61" spans="1:11" ht="14.25" customHeight="1" x14ac:dyDescent="0.2">
      <c r="A61" s="11" t="s">
        <v>27</v>
      </c>
      <c r="B61" s="61">
        <v>95068.2</v>
      </c>
      <c r="C61" s="47">
        <v>80994.3</v>
      </c>
      <c r="D61" s="45">
        <f t="shared" si="2"/>
        <v>85.195996137509709</v>
      </c>
      <c r="E61" s="46">
        <f t="shared" si="0"/>
        <v>0.77365502071535464</v>
      </c>
      <c r="F61" s="47">
        <f t="shared" si="1"/>
        <v>177.24127517659727</v>
      </c>
      <c r="G61" s="81">
        <v>45697.2</v>
      </c>
      <c r="H61" s="35"/>
      <c r="I61" s="33"/>
      <c r="J61" s="66"/>
      <c r="K61" s="76"/>
    </row>
    <row r="62" spans="1:11" ht="25.5" hidden="1" x14ac:dyDescent="0.2">
      <c r="A62" s="16" t="s">
        <v>25</v>
      </c>
      <c r="B62" s="61"/>
      <c r="C62" s="62"/>
      <c r="D62" s="45" t="e">
        <f t="shared" si="2"/>
        <v>#DIV/0!</v>
      </c>
      <c r="E62" s="46">
        <f t="shared" si="0"/>
        <v>0</v>
      </c>
      <c r="F62" s="47" t="e">
        <f t="shared" si="1"/>
        <v>#DIV/0!</v>
      </c>
      <c r="G62" s="87"/>
      <c r="H62" s="35"/>
      <c r="I62" s="33"/>
      <c r="J62" s="66"/>
      <c r="K62" s="76"/>
    </row>
    <row r="63" spans="1:11" ht="51" x14ac:dyDescent="0.2">
      <c r="A63" s="11" t="s">
        <v>44</v>
      </c>
      <c r="B63" s="61">
        <v>0</v>
      </c>
      <c r="C63" s="47">
        <v>27540.1</v>
      </c>
      <c r="D63" s="45"/>
      <c r="E63" s="46">
        <f t="shared" si="0"/>
        <v>0.26306217395548742</v>
      </c>
      <c r="F63" s="47">
        <f t="shared" si="1"/>
        <v>15.760092660310004</v>
      </c>
      <c r="G63" s="81">
        <v>174745.8</v>
      </c>
      <c r="H63" s="35"/>
      <c r="I63" s="33"/>
      <c r="J63" s="66"/>
      <c r="K63" s="76"/>
    </row>
    <row r="64" spans="1:11" ht="38.25" x14ac:dyDescent="0.2">
      <c r="A64" s="11" t="s">
        <v>43</v>
      </c>
      <c r="B64" s="61">
        <v>0</v>
      </c>
      <c r="C64" s="47">
        <v>-5802.3</v>
      </c>
      <c r="D64" s="45"/>
      <c r="E64" s="46">
        <f t="shared" si="0"/>
        <v>-5.5423388148261074E-2</v>
      </c>
      <c r="F64" s="47">
        <f t="shared" si="1"/>
        <v>1.321842720239915</v>
      </c>
      <c r="G64" s="81">
        <v>-438955.4</v>
      </c>
      <c r="H64" s="35"/>
      <c r="I64" s="33"/>
      <c r="J64" s="66"/>
      <c r="K64" s="76"/>
    </row>
    <row r="65" spans="1:11" ht="18.75" customHeight="1" x14ac:dyDescent="0.2">
      <c r="A65" s="15" t="s">
        <v>26</v>
      </c>
      <c r="B65" s="61">
        <f>B54+B6</f>
        <v>55416237.799999997</v>
      </c>
      <c r="C65" s="61">
        <f>C54+C6</f>
        <v>10469046</v>
      </c>
      <c r="D65" s="45">
        <f t="shared" si="2"/>
        <v>18.891657780492636</v>
      </c>
      <c r="E65" s="46">
        <f t="shared" si="0"/>
        <v>100</v>
      </c>
      <c r="F65" s="47">
        <f t="shared" si="1"/>
        <v>110.04545449098583</v>
      </c>
      <c r="G65" s="86">
        <f>G54+G6</f>
        <v>9513383.3999999985</v>
      </c>
      <c r="H65" s="35"/>
      <c r="I65" s="33"/>
      <c r="J65" s="66"/>
      <c r="K65" s="76"/>
    </row>
    <row r="66" spans="1:11" x14ac:dyDescent="0.2">
      <c r="D66" s="24"/>
      <c r="F66" s="19"/>
      <c r="H66" s="35"/>
      <c r="I66" s="33">
        <f>D66-F66</f>
        <v>0</v>
      </c>
    </row>
    <row r="67" spans="1:11" x14ac:dyDescent="0.2">
      <c r="C67" s="26"/>
      <c r="D67" s="29"/>
      <c r="H67" s="43"/>
      <c r="I67" s="44"/>
    </row>
    <row r="68" spans="1:11" x14ac:dyDescent="0.2">
      <c r="D68" s="25"/>
      <c r="H68" s="43"/>
      <c r="I68" s="44"/>
    </row>
    <row r="69" spans="1:11" x14ac:dyDescent="0.2">
      <c r="D69" s="25"/>
    </row>
  </sheetData>
  <mergeCells count="12">
    <mergeCell ref="A4:A5"/>
    <mergeCell ref="F4:F5"/>
    <mergeCell ref="E4:E5"/>
    <mergeCell ref="D4:D5"/>
    <mergeCell ref="C4:C5"/>
    <mergeCell ref="B4:B5"/>
    <mergeCell ref="G1:J1"/>
    <mergeCell ref="H3:J3"/>
    <mergeCell ref="D1:F1"/>
    <mergeCell ref="A3:F3"/>
    <mergeCell ref="A2:F2"/>
    <mergeCell ref="H2:J2"/>
  </mergeCells>
  <phoneticPr fontId="1" type="noConversion"/>
  <pageMargins left="0.78740157480314965" right="0.19685039370078741" top="0.39370078740157483" bottom="0.39370078740157483" header="0.31496062992125984" footer="0.27559055118110237"/>
  <pageSetup paperSize="9" scale="99" orientation="portrait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Лист2</vt:lpstr>
      <vt:lpstr>Лист3</vt:lpstr>
      <vt:lpstr>Лист4</vt:lpstr>
      <vt:lpstr>Лист1!Заголовки_для_печати</vt:lpstr>
      <vt:lpstr>Лист1!Область_печати</vt:lpstr>
    </vt:vector>
  </TitlesOfParts>
  <Company>Pre_Installed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Pre_Installed User</dc:creator>
  <cp:lastModifiedBy>Наталия Михайловна Шик</cp:lastModifiedBy>
  <cp:lastPrinted>2018-05-23T16:17:35Z</cp:lastPrinted>
  <dcterms:created xsi:type="dcterms:W3CDTF">2007-08-27T13:19:22Z</dcterms:created>
  <dcterms:modified xsi:type="dcterms:W3CDTF">2018-05-29T08:10:09Z</dcterms:modified>
</cp:coreProperties>
</file>